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Assumptions" sheetId="2" state="visible" r:id="rId2"/>
    <sheet xmlns:r="http://schemas.openxmlformats.org/officeDocument/2006/relationships" name="Scenarios" sheetId="3" state="visible" r:id="rId3"/>
    <sheet xmlns:r="http://schemas.openxmlformats.org/officeDocument/2006/relationships" name="Vertical_PnL" sheetId="4" state="visible" r:id="rId4"/>
    <sheet xmlns:r="http://schemas.openxmlformats.org/officeDocument/2006/relationships" name="Consolidated" sheetId="5" state="visible" r:id="rId5"/>
    <sheet xmlns:r="http://schemas.openxmlformats.org/officeDocument/2006/relationships" name="CAPEX" sheetId="6" state="visible" r:id="rId6"/>
    <sheet xmlns:r="http://schemas.openxmlformats.org/officeDocument/2006/relationships" name="OPEX" sheetId="7" state="visible" r:id="rId7"/>
    <sheet xmlns:r="http://schemas.openxmlformats.org/officeDocument/2006/relationships" name="Forecast_5Y" sheetId="8" state="visible" r:id="rId8"/>
    <sheet xmlns:r="http://schemas.openxmlformats.org/officeDocument/2006/relationships" name="NPO_Flow" sheetId="9" state="visible" r:id="rId9"/>
    <sheet xmlns:r="http://schemas.openxmlformats.org/officeDocument/2006/relationships" name="School_Scaleout" sheetId="10" state="visible" r:id="rId10"/>
    <sheet xmlns:r="http://schemas.openxmlformats.org/officeDocument/2006/relationships" name="Partners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.0%"/>
  </numFmts>
  <fonts count="5">
    <font>
      <name val="Calibri"/>
      <family val="2"/>
      <color theme="1"/>
      <sz val="11"/>
      <scheme val="minor"/>
    </font>
    <font>
      <b val="1"/>
      <sz val="20"/>
    </font>
    <font>
      <i val="1"/>
      <color rgb="00555555"/>
    </font>
    <font>
      <name val="Calibri"/>
      <b val="1"/>
      <color rgb="00FFFFFF"/>
      <sz val="11"/>
    </font>
    <font>
      <b val="1"/>
    </font>
  </fonts>
  <fills count="3">
    <fill>
      <patternFill/>
    </fill>
    <fill>
      <patternFill patternType="gray125"/>
    </fill>
    <fill>
      <patternFill patternType="solid">
        <fgColor rgb="000F0F10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/>
    </xf>
    <xf numFmtId="0" fontId="4" fillId="0" borderId="0" pivotButton="0" quotePrefix="0" xfId="0"/>
    <xf numFmtId="3" fontId="0" fillId="0" borderId="0" pivotButton="0" quotePrefix="0" xfId="0"/>
    <xf numFmtId="164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8"/>
  <sheetViews>
    <sheetView workbookViewId="0">
      <selection activeCell="A1" sqref="A1"/>
    </sheetView>
  </sheetViews>
  <sheetFormatPr baseColWidth="8" defaultRowHeight="15"/>
  <cols>
    <col width="100" customWidth="1" min="1" max="1"/>
  </cols>
  <sheetData>
    <row r="1">
      <c r="A1" s="1" t="inlineStr">
        <is>
          <t>WeGroYou — Financial Model v4</t>
        </is>
      </c>
    </row>
    <row r="2">
      <c r="A2" s="2" t="inlineStr">
        <is>
          <t>Updated 2026-04-29 · Hotel-first reframe · Promised Land + Phase 1</t>
        </is>
      </c>
    </row>
    <row r="3">
      <c r="A3" t="inlineStr"/>
    </row>
    <row r="4">
      <c r="A4" t="inlineStr">
        <is>
          <t>Sheets:</t>
        </is>
      </c>
    </row>
    <row r="5">
      <c r="A5" t="inlineStr">
        <is>
          <t xml:space="preserve">  • Assumptions       — every input lives here. Change once, ripples everywhere.</t>
        </is>
      </c>
    </row>
    <row r="6">
      <c r="A6" t="inlineStr">
        <is>
          <t xml:space="preserve">  • Scenarios         — Phase 1 (bird-in-hand) vs Promised Land (full ecosystem).</t>
        </is>
      </c>
    </row>
    <row r="7">
      <c r="A7" t="inlineStr">
        <is>
          <t xml:space="preserve">  • Vertical_PnL      — per-vertical mini P&amp;L (Hotel, Chefs, Rangers, Sport+Pool, Medical, Ventures).</t>
        </is>
      </c>
    </row>
    <row r="8">
      <c r="A8" t="inlineStr">
        <is>
          <t xml:space="preserve">  • Consolidated      — campus-level P&amp;L by year.</t>
        </is>
      </c>
    </row>
    <row r="9">
      <c r="A9" t="inlineStr">
        <is>
          <t xml:space="preserve">  • CAPEX             — R65m raise, allocated by vertical + shared infra.</t>
        </is>
      </c>
    </row>
    <row r="10">
      <c r="A10" t="inlineStr">
        <is>
          <t xml:space="preserve">  • OPEX              — staff + facilities + marketing.</t>
        </is>
      </c>
    </row>
    <row r="11">
      <c r="A11" t="inlineStr">
        <is>
          <t xml:space="preserve">  • Forecast_5Y       — Y1–Y5 revenue, EBITDA, cash.</t>
        </is>
      </c>
    </row>
    <row r="12">
      <c r="A12" t="inlineStr">
        <is>
          <t xml:space="preserve">  • NPO_Flow          — 30% of EBITDA after R12m reserve → sister PBO.</t>
        </is>
      </c>
    </row>
    <row r="13">
      <c r="A13" t="inlineStr">
        <is>
          <t xml:space="preserve">  • School_Scaleout   — 700 → 20,000 learners over 5 years; cost per learner.</t>
        </is>
      </c>
    </row>
    <row r="14">
      <c r="A14" t="inlineStr">
        <is>
          <t xml:space="preserve">  • Partners          — anchor tenants + sponsors (Heron Africa, WeLoveParks.org, Toyota, etc.).</t>
        </is>
      </c>
    </row>
    <row r="15">
      <c r="A15" t="inlineStr"/>
    </row>
    <row r="16">
      <c r="A16" t="inlineStr">
        <is>
          <t>Story: Promised Land is the full ecosystem. Phase 1 is the same model with</t>
        </is>
      </c>
    </row>
    <row r="17">
      <c r="A17" t="inlineStr">
        <is>
          <t>Hotel + Chefs + Rangers + Sport/Pool switched ON and the rest dialled to zero.</t>
        </is>
      </c>
    </row>
    <row r="18">
      <c r="A18" t="inlineStr">
        <is>
          <t>Both modes read from the SAME Assumptions sheet — no parallel spreadsheets.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26"/>
  <sheetViews>
    <sheetView workbookViewId="0">
      <selection activeCell="A1" sqref="A1"/>
    </sheetView>
  </sheetViews>
  <sheetFormatPr baseColWidth="8" defaultRowHeight="15"/>
  <cols>
    <col width="25" customWidth="1" min="1" max="1"/>
    <col width="12" customWidth="1" min="2" max="2"/>
    <col width="13" customWidth="1" min="3" max="3"/>
    <col width="42" customWidth="1" min="4" max="4"/>
  </cols>
  <sheetData>
    <row r="1">
      <c r="A1" s="3" t="inlineStr">
        <is>
          <t>Key</t>
        </is>
      </c>
      <c r="B1" s="3" t="inlineStr">
        <is>
          <t>Value</t>
        </is>
      </c>
      <c r="C1" s="3" t="inlineStr">
        <is>
          <t>Unit</t>
        </is>
      </c>
      <c r="D1" s="3" t="inlineStr">
        <is>
          <t>Notes</t>
        </is>
      </c>
    </row>
    <row r="2">
      <c r="A2" t="inlineStr">
        <is>
          <t>hotel_rooms</t>
        </is>
      </c>
      <c r="B2" t="n">
        <v>36</v>
      </c>
      <c r="C2" t="inlineStr">
        <is>
          <t>rooms</t>
        </is>
      </c>
      <c r="D2" t="inlineStr">
        <is>
          <t>Hotel/hostel hybrid — campus core</t>
        </is>
      </c>
    </row>
    <row r="3">
      <c r="A3" t="inlineStr">
        <is>
          <t>hotel_adr</t>
        </is>
      </c>
      <c r="B3" t="n">
        <v>1850</v>
      </c>
      <c r="C3" t="inlineStr">
        <is>
          <t>ZAR</t>
        </is>
      </c>
      <c r="D3" t="inlineStr">
        <is>
          <t>Avg daily rate Y1</t>
        </is>
      </c>
    </row>
    <row r="4">
      <c r="A4" t="inlineStr">
        <is>
          <t>hotel_occ_y1</t>
        </is>
      </c>
      <c r="B4" t="n">
        <v>0.55</v>
      </c>
      <c r="C4" t="inlineStr">
        <is>
          <t>ratio</t>
        </is>
      </c>
      <c r="D4" t="inlineStr">
        <is>
          <t>Occupancy Y1</t>
        </is>
      </c>
    </row>
    <row r="5">
      <c r="A5" t="inlineStr">
        <is>
          <t>hotel_occ_y5</t>
        </is>
      </c>
      <c r="B5" t="n">
        <v>0.78</v>
      </c>
      <c r="C5" t="inlineStr">
        <is>
          <t>ratio</t>
        </is>
      </c>
      <c r="D5" t="inlineStr">
        <is>
          <t>Occupancy Y5</t>
        </is>
      </c>
    </row>
    <row r="6">
      <c r="A6" t="inlineStr">
        <is>
          <t>dhn_commission</t>
        </is>
      </c>
      <c r="B6" t="n">
        <v>0.15</v>
      </c>
      <c r="C6" t="inlineStr">
        <is>
          <t>ratio</t>
        </is>
      </c>
      <c r="D6" t="inlineStr">
        <is>
          <t>Distributed Hospitality Network commission on overflow</t>
        </is>
      </c>
    </row>
    <row r="7">
      <c r="A7" t="inlineStr">
        <is>
          <t>dhn_overflow_y1</t>
        </is>
      </c>
      <c r="B7" t="n">
        <v>4200</v>
      </c>
      <c r="C7" t="inlineStr">
        <is>
          <t>nights</t>
        </is>
      </c>
      <c r="D7" t="inlineStr">
        <is>
          <t>Overflow nights Y1</t>
        </is>
      </c>
    </row>
    <row r="8">
      <c r="A8" t="inlineStr">
        <is>
          <t>dhn_overflow_y5</t>
        </is>
      </c>
      <c r="B8" t="n">
        <v>18500</v>
      </c>
      <c r="C8" t="inlineStr">
        <is>
          <t>nights</t>
        </is>
      </c>
      <c r="D8" t="inlineStr">
        <is>
          <t>Overflow nights Y5</t>
        </is>
      </c>
    </row>
    <row r="9">
      <c r="A9" t="inlineStr">
        <is>
          <t>chefs_cohort</t>
        </is>
      </c>
      <c r="B9" t="n">
        <v>60</v>
      </c>
      <c r="C9" t="inlineStr">
        <is>
          <t>students/yr</t>
        </is>
      </c>
      <c r="D9" t="inlineStr">
        <is>
          <t>FHA cohort</t>
        </is>
      </c>
    </row>
    <row r="10">
      <c r="A10" t="inlineStr">
        <is>
          <t>chefs_fee</t>
        </is>
      </c>
      <c r="B10" t="n">
        <v>78000</v>
      </c>
      <c r="C10" t="inlineStr">
        <is>
          <t>ZAR</t>
        </is>
      </c>
      <c r="D10" t="inlineStr">
        <is>
          <t>Per-student tuition</t>
        </is>
      </c>
    </row>
    <row r="11">
      <c r="A11" t="inlineStr">
        <is>
          <t>rangers_cohort</t>
        </is>
      </c>
      <c r="B11" t="n">
        <v>120</v>
      </c>
      <c r="C11" t="inlineStr">
        <is>
          <t>students/yr</t>
        </is>
      </c>
      <c r="D11" t="inlineStr">
        <is>
          <t>Will of Africa cohort</t>
        </is>
      </c>
    </row>
    <row r="12">
      <c r="A12" t="inlineStr">
        <is>
          <t>rangers_fee</t>
        </is>
      </c>
      <c r="B12" t="n">
        <v>42000</v>
      </c>
      <c r="C12" t="inlineStr">
        <is>
          <t>ZAR</t>
        </is>
      </c>
      <c r="D12" t="inlineStr">
        <is>
          <t>Per-student tuition</t>
        </is>
      </c>
    </row>
    <row r="13">
      <c r="A13" t="inlineStr">
        <is>
          <t>pool_members_y1</t>
        </is>
      </c>
      <c r="B13" t="n">
        <v>380</v>
      </c>
      <c r="C13" t="inlineStr">
        <is>
          <t>members</t>
        </is>
      </c>
      <c r="D13" t="inlineStr">
        <is>
          <t>SwimCo + masters + medical-tourism rehab</t>
        </is>
      </c>
    </row>
    <row r="14">
      <c r="A14" t="inlineStr">
        <is>
          <t>pool_members_y5</t>
        </is>
      </c>
      <c r="B14" t="n">
        <v>1200</v>
      </c>
      <c r="C14" t="inlineStr">
        <is>
          <t>members</t>
        </is>
      </c>
      <c r="D14" t="inlineStr"/>
    </row>
    <row r="15">
      <c r="A15" t="inlineStr">
        <is>
          <t>pool_avg_fee</t>
        </is>
      </c>
      <c r="B15" t="n">
        <v>9600</v>
      </c>
      <c r="C15" t="inlineStr">
        <is>
          <t>ZAR/yr</t>
        </is>
      </c>
      <c r="D15" t="inlineStr"/>
    </row>
    <row r="16">
      <c r="A16" t="inlineStr">
        <is>
          <t>medtour_packages_y1</t>
        </is>
      </c>
      <c r="B16" t="n">
        <v>60</v>
      </c>
      <c r="C16" t="inlineStr">
        <is>
          <t>patients</t>
        </is>
      </c>
      <c r="D16" t="inlineStr">
        <is>
          <t>Hydrotherapy/rehab medical tourism</t>
        </is>
      </c>
    </row>
    <row r="17">
      <c r="A17" t="inlineStr">
        <is>
          <t>medtour_packages_y5</t>
        </is>
      </c>
      <c r="B17" t="n">
        <v>320</v>
      </c>
      <c r="C17" t="inlineStr">
        <is>
          <t>patients</t>
        </is>
      </c>
      <c r="D17" t="inlineStr"/>
    </row>
    <row r="18">
      <c r="A18" t="inlineStr">
        <is>
          <t>medtour_pkg_fee</t>
        </is>
      </c>
      <c r="B18" t="n">
        <v>38000</v>
      </c>
      <c r="C18" t="inlineStr">
        <is>
          <t>ZAR</t>
        </is>
      </c>
      <c r="D18" t="inlineStr">
        <is>
          <t>Avg package value</t>
        </is>
      </c>
    </row>
    <row r="19">
      <c r="A19" t="inlineStr">
        <is>
          <t>school_learners_y1</t>
        </is>
      </c>
      <c r="B19" t="n">
        <v>700</v>
      </c>
      <c r="C19" t="inlineStr">
        <is>
          <t>learners</t>
        </is>
      </c>
      <c r="D19" t="inlineStr">
        <is>
          <t>Basic school cohort start</t>
        </is>
      </c>
    </row>
    <row r="20">
      <c r="A20" t="inlineStr">
        <is>
          <t>school_learners_y5</t>
        </is>
      </c>
      <c r="B20" t="n">
        <v>20000</v>
      </c>
      <c r="C20" t="inlineStr">
        <is>
          <t>learners</t>
        </is>
      </c>
      <c r="D20" t="inlineStr">
        <is>
          <t>Including network roll-out</t>
        </is>
      </c>
    </row>
    <row r="21">
      <c r="A21" t="inlineStr">
        <is>
          <t>school_cost_per_learner</t>
        </is>
      </c>
      <c r="B21" t="n">
        <v>18500</v>
      </c>
      <c r="C21" t="inlineStr">
        <is>
          <t>ZAR/yr</t>
        </is>
      </c>
      <c r="D21" t="inlineStr">
        <is>
          <t>Blended (on-site + network)</t>
        </is>
      </c>
    </row>
    <row r="22">
      <c r="A22" t="inlineStr">
        <is>
          <t>npo_reserve</t>
        </is>
      </c>
      <c r="B22" t="n">
        <v>12000000</v>
      </c>
      <c r="C22" t="inlineStr">
        <is>
          <t>ZAR</t>
        </is>
      </c>
      <c r="D22" t="inlineStr">
        <is>
          <t>Cash reserve before NPO leg activates</t>
        </is>
      </c>
    </row>
    <row r="23">
      <c r="A23" t="inlineStr">
        <is>
          <t>npo_share</t>
        </is>
      </c>
      <c r="B23" t="n">
        <v>0.3</v>
      </c>
      <c r="C23" t="inlineStr">
        <is>
          <t>ratio</t>
        </is>
      </c>
      <c r="D23" t="inlineStr">
        <is>
          <t>Share of EBITDA above reserve flowing to PBO</t>
        </is>
      </c>
    </row>
    <row r="24">
      <c r="A24" t="inlineStr">
        <is>
          <t>capex_raise</t>
        </is>
      </c>
      <c r="B24" t="n">
        <v>65000000</v>
      </c>
      <c r="C24" t="inlineStr">
        <is>
          <t>ZAR</t>
        </is>
      </c>
      <c r="D24" t="inlineStr">
        <is>
          <t>Phase 1 CAPEX raise</t>
        </is>
      </c>
    </row>
    <row r="25">
      <c r="A25" t="inlineStr">
        <is>
          <t>opex_y1_base</t>
        </is>
      </c>
      <c r="B25" t="n">
        <v>28500000</v>
      </c>
      <c r="C25" t="inlineStr">
        <is>
          <t>ZAR</t>
        </is>
      </c>
      <c r="D25" t="inlineStr">
        <is>
          <t>Y1 operating cost base</t>
        </is>
      </c>
    </row>
    <row r="26">
      <c r="A26" t="inlineStr">
        <is>
          <t>opex_growth</t>
        </is>
      </c>
      <c r="B26" t="n">
        <v>0.12</v>
      </c>
      <c r="C26" t="inlineStr">
        <is>
          <t>ratio</t>
        </is>
      </c>
      <c r="D26" t="inlineStr">
        <is>
          <t>Annual OPEX growth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selection activeCell="A1" sqref="A1"/>
    </sheetView>
  </sheetViews>
  <sheetFormatPr baseColWidth="8" defaultRowHeight="15"/>
  <cols>
    <col width="37" customWidth="1" min="1" max="1"/>
    <col width="24" customWidth="1" min="2" max="2"/>
    <col width="22" customWidth="1" min="3" max="3"/>
  </cols>
  <sheetData>
    <row r="1">
      <c r="A1" s="3" t="inlineStr">
        <is>
          <t>Vertical</t>
        </is>
      </c>
      <c r="B1" s="3" t="inlineStr">
        <is>
          <t>Phase 1 (bird-in-hand)</t>
        </is>
      </c>
      <c r="C1" s="3" t="inlineStr">
        <is>
          <t>Promised Land (full)</t>
        </is>
      </c>
    </row>
    <row r="2">
      <c r="A2" t="inlineStr">
        <is>
          <t>Hotel / hostel</t>
        </is>
      </c>
      <c r="B2" t="inlineStr">
        <is>
          <t>ON</t>
        </is>
      </c>
      <c r="C2" t="inlineStr">
        <is>
          <t>ON</t>
        </is>
      </c>
    </row>
    <row r="3">
      <c r="A3" t="inlineStr">
        <is>
          <t>Distributed Hospitality Network</t>
        </is>
      </c>
      <c r="B3" t="inlineStr">
        <is>
          <t>ON (small)</t>
        </is>
      </c>
      <c r="C3" t="inlineStr">
        <is>
          <t>ON (full)</t>
        </is>
      </c>
    </row>
    <row r="4">
      <c r="A4" t="inlineStr">
        <is>
          <t>NXT Chefs</t>
        </is>
      </c>
      <c r="B4" t="inlineStr">
        <is>
          <t>ON</t>
        </is>
      </c>
      <c r="C4" t="inlineStr">
        <is>
          <t>ON</t>
        </is>
      </c>
    </row>
    <row r="5">
      <c r="A5" t="inlineStr">
        <is>
          <t>NXT Rangers</t>
        </is>
      </c>
      <c r="B5" t="inlineStr">
        <is>
          <t>ON</t>
        </is>
      </c>
      <c r="C5" t="inlineStr">
        <is>
          <t>ON</t>
        </is>
      </c>
    </row>
    <row r="6">
      <c r="A6" t="inlineStr">
        <is>
          <t>Sport + Pool (SwimCo / NXT Sportif)</t>
        </is>
      </c>
      <c r="B6" t="inlineStr">
        <is>
          <t>ON</t>
        </is>
      </c>
      <c r="C6" t="inlineStr">
        <is>
          <t>ON</t>
        </is>
      </c>
    </row>
    <row r="7">
      <c r="A7" t="inlineStr">
        <is>
          <t>Medical / hydrotherapy tourism</t>
        </is>
      </c>
      <c r="B7" t="inlineStr">
        <is>
          <t>Light</t>
        </is>
      </c>
      <c r="C7" t="inlineStr">
        <is>
          <t>ON</t>
        </is>
      </c>
    </row>
    <row r="8">
      <c r="A8" t="inlineStr">
        <is>
          <t>Wegro Ventures + food lab</t>
        </is>
      </c>
      <c r="B8" t="inlineStr">
        <is>
          <t>OFF</t>
        </is>
      </c>
      <c r="C8" t="inlineStr">
        <is>
          <t>ON</t>
        </is>
      </c>
    </row>
    <row r="9">
      <c r="A9" t="inlineStr">
        <is>
          <t>NXT Studio (Art &amp; Culture)</t>
        </is>
      </c>
      <c r="B9" t="inlineStr">
        <is>
          <t>OFF</t>
        </is>
      </c>
      <c r="C9" t="inlineStr">
        <is>
          <t>Toggleable</t>
        </is>
      </c>
    </row>
    <row r="10">
      <c r="A10" t="inlineStr">
        <is>
          <t>Basic School (Model C)</t>
        </is>
      </c>
      <c r="B10" t="inlineStr">
        <is>
          <t>Y2 onwards</t>
        </is>
      </c>
      <c r="C10" t="inlineStr">
        <is>
          <t>ON Y1</t>
        </is>
      </c>
    </row>
    <row r="11">
      <c r="A11" t="inlineStr">
        <is>
          <t>Work &amp; Learn / co-working</t>
        </is>
      </c>
      <c r="B11" t="inlineStr">
        <is>
          <t>ON (after-school only)</t>
        </is>
      </c>
      <c r="C11" t="inlineStr">
        <is>
          <t>ON (community)</t>
        </is>
      </c>
    </row>
    <row r="12">
      <c r="A12" t="inlineStr">
        <is>
          <t>NPO leg (school scale-out)</t>
        </is>
      </c>
      <c r="B12" t="inlineStr">
        <is>
          <t>Y3+</t>
        </is>
      </c>
      <c r="C12" t="inlineStr">
        <is>
          <t>Y2+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E10"/>
  <sheetViews>
    <sheetView workbookViewId="0">
      <selection activeCell="A1" sqref="A1"/>
    </sheetView>
  </sheetViews>
  <sheetFormatPr baseColWidth="8" defaultRowHeight="15"/>
  <cols>
    <col width="17" customWidth="1" min="1" max="1"/>
    <col width="42" customWidth="1" min="2" max="2"/>
    <col width="42" customWidth="1" min="3" max="3"/>
    <col width="13" customWidth="1" min="4" max="4"/>
    <col width="34" customWidth="1" min="5" max="5"/>
  </cols>
  <sheetData>
    <row r="1">
      <c r="A1" s="3" t="inlineStr">
        <is>
          <t>Vertical</t>
        </is>
      </c>
      <c r="B1" s="3" t="inlineStr">
        <is>
          <t>Revenue Y1</t>
        </is>
      </c>
      <c r="C1" s="3" t="inlineStr">
        <is>
          <t>Revenue Y5</t>
        </is>
      </c>
      <c r="D1" s="3" t="inlineStr">
        <is>
          <t>EBITDA % Y5</t>
        </is>
      </c>
      <c r="E1" s="3" t="inlineStr">
        <is>
          <t>Notes</t>
        </is>
      </c>
    </row>
    <row r="2">
      <c r="A2" t="inlineStr">
        <is>
          <t>Hotel core</t>
        </is>
      </c>
      <c r="B2">
        <f>Assumptions!B2*Assumptions!B3*365*Assumptions!B4</f>
        <v/>
      </c>
      <c r="C2">
        <f>Assumptions!B2*Assumptions!B3*365*Assumptions!B5</f>
        <v/>
      </c>
      <c r="D2" t="n">
        <v>0.32</v>
      </c>
      <c r="E2" t="inlineStr">
        <is>
          <t>36 rooms; ADR R1,850; occ 55→78%</t>
        </is>
      </c>
    </row>
    <row r="3">
      <c r="A3" t="inlineStr">
        <is>
          <t>DHN overflow</t>
        </is>
      </c>
      <c r="B3">
        <f>Assumptions!B7*Assumptions!B3*Assumptions!B6</f>
        <v/>
      </c>
      <c r="C3">
        <f>Assumptions!B8*Assumptions!B3*Assumptions!B6</f>
        <v/>
      </c>
      <c r="D3" t="n">
        <v>0.85</v>
      </c>
      <c r="E3" t="inlineStr">
        <is>
          <t>15% commission, low cost</t>
        </is>
      </c>
    </row>
    <row r="4">
      <c r="A4" t="inlineStr">
        <is>
          <t>NXT Chefs</t>
        </is>
      </c>
      <c r="B4">
        <f>Assumptions!B9*Assumptions!B10</f>
        <v/>
      </c>
      <c r="C4">
        <f>Assumptions!B9*Assumptions!B10*1.20</f>
        <v/>
      </c>
      <c r="D4" t="n">
        <v>0.18</v>
      </c>
      <c r="E4" t="inlineStr">
        <is>
          <t>Tuition + lab fees</t>
        </is>
      </c>
    </row>
    <row r="5">
      <c r="A5" t="inlineStr">
        <is>
          <t>NXT Rangers</t>
        </is>
      </c>
      <c r="B5">
        <f>Assumptions!B11*Assumptions!B12</f>
        <v/>
      </c>
      <c r="C5">
        <f>Assumptions!B11*Assumptions!B12*1.30</f>
        <v/>
      </c>
      <c r="D5" t="n">
        <v>0.22</v>
      </c>
      <c r="E5" t="inlineStr">
        <is>
          <t>Bursary blend</t>
        </is>
      </c>
    </row>
    <row r="6">
      <c r="A6" t="inlineStr">
        <is>
          <t>Sport + Pool</t>
        </is>
      </c>
      <c r="B6">
        <f>Assumptions!B13*Assumptions!B15</f>
        <v/>
      </c>
      <c r="C6">
        <f>Assumptions!B14*Assumptions!B15</f>
        <v/>
      </c>
      <c r="D6" t="n">
        <v>0.28</v>
      </c>
      <c r="E6" t="inlineStr">
        <is>
          <t>Members + masters</t>
        </is>
      </c>
    </row>
    <row r="7">
      <c r="A7" t="inlineStr">
        <is>
          <t>Medical tourism</t>
        </is>
      </c>
      <c r="B7">
        <f>Assumptions!B16*Assumptions!B18</f>
        <v/>
      </c>
      <c r="C7">
        <f>Assumptions!B17*Assumptions!B18</f>
        <v/>
      </c>
      <c r="D7" t="n">
        <v>0.36</v>
      </c>
      <c r="E7" t="inlineStr">
        <is>
          <t>Hydrotherapy packages</t>
        </is>
      </c>
    </row>
    <row r="8">
      <c r="A8" t="inlineStr">
        <is>
          <t>Wegro Ventures</t>
        </is>
      </c>
      <c r="B8" t="n">
        <v>0</v>
      </c>
      <c r="C8" t="n">
        <v>6500000</v>
      </c>
      <c r="D8" t="n">
        <v>0.4</v>
      </c>
      <c r="E8" t="inlineStr">
        <is>
          <t>Phase 2 only</t>
        </is>
      </c>
    </row>
    <row r="9"/>
    <row r="10">
      <c r="A10" s="4" t="inlineStr">
        <is>
          <t>TOTAL</t>
        </is>
      </c>
      <c r="B10">
        <f>SUM(B2:B8)</f>
        <v/>
      </c>
      <c r="C10">
        <f>SUM(C2:C8)</f>
        <v/>
      </c>
      <c r="D10" t="inlineStr"/>
      <c r="E10" t="inlineStr">
        <is>
          <t>Sum of verticals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12" customWidth="1" min="1" max="1"/>
    <col width="19" customWidth="1" min="2" max="2"/>
    <col width="42" customWidth="1" min="3" max="3"/>
    <col width="42" customWidth="1" min="4" max="4"/>
    <col width="42" customWidth="1" min="5" max="5"/>
    <col width="40" customWidth="1" min="6" max="6"/>
  </cols>
  <sheetData>
    <row r="1">
      <c r="A1" s="3" t="inlineStr">
        <is>
          <t>Line</t>
        </is>
      </c>
      <c r="B1" s="3" t="inlineStr">
        <is>
          <t>Y1</t>
        </is>
      </c>
      <c r="C1" s="3" t="inlineStr">
        <is>
          <t>Y2</t>
        </is>
      </c>
      <c r="D1" s="3" t="inlineStr">
        <is>
          <t>Y3</t>
        </is>
      </c>
      <c r="E1" s="3" t="inlineStr">
        <is>
          <t>Y4</t>
        </is>
      </c>
      <c r="F1" s="3" t="inlineStr">
        <is>
          <t>Y5</t>
        </is>
      </c>
    </row>
    <row r="2">
      <c r="A2" t="inlineStr">
        <is>
          <t>Revenue</t>
        </is>
      </c>
      <c r="B2" s="5">
        <f>Vertical_PnL!B10</f>
        <v/>
      </c>
      <c r="C2" s="5">
        <f>Vertical_PnL!B10+(Vertical_PnL!C10-Vertical_PnL!B10)/4*1</f>
        <v/>
      </c>
      <c r="D2" s="5">
        <f>Vertical_PnL!B10+(Vertical_PnL!C10-Vertical_PnL!B10)/4*2</f>
        <v/>
      </c>
      <c r="E2" s="5">
        <f>Vertical_PnL!B10+(Vertical_PnL!C10-Vertical_PnL!B10)/4*3</f>
        <v/>
      </c>
      <c r="F2" s="5">
        <f>Vertical_PnL!C10</f>
        <v/>
      </c>
    </row>
    <row r="3">
      <c r="A3" t="inlineStr">
        <is>
          <t>OPEX</t>
        </is>
      </c>
      <c r="B3" s="5">
        <f>Assumptions!B25</f>
        <v/>
      </c>
      <c r="C3" s="5">
        <f>Assumptions!B25*(1+Assumptions!B26)</f>
        <v/>
      </c>
      <c r="D3" s="5">
        <f>Assumptions!B25*(1+Assumptions!B26)^2</f>
        <v/>
      </c>
      <c r="E3" s="5">
        <f>Assumptions!B25*(1+Assumptions!B26)^3</f>
        <v/>
      </c>
      <c r="F3" s="5">
        <f>Assumptions!B25*(1+Assumptions!B26)^4</f>
        <v/>
      </c>
    </row>
    <row r="4">
      <c r="A4" t="inlineStr">
        <is>
          <t>EBITDA</t>
        </is>
      </c>
      <c r="B4" s="5">
        <f>B2-B3</f>
        <v/>
      </c>
      <c r="C4" s="5">
        <f>C2-C3</f>
        <v/>
      </c>
      <c r="D4" s="5">
        <f>D2-D3</f>
        <v/>
      </c>
      <c r="E4" s="5">
        <f>E2-E3</f>
        <v/>
      </c>
      <c r="F4" s="5">
        <f>F2-F3</f>
        <v/>
      </c>
    </row>
    <row r="5">
      <c r="A5" t="inlineStr">
        <is>
          <t>EBITDA %</t>
        </is>
      </c>
      <c r="B5" s="6">
        <f>B4/B2</f>
        <v/>
      </c>
      <c r="C5" s="6">
        <f>C4/C2</f>
        <v/>
      </c>
      <c r="D5" s="6">
        <f>D4/D2</f>
        <v/>
      </c>
      <c r="E5" s="6">
        <f>E4/E2</f>
        <v/>
      </c>
      <c r="F5" s="6">
        <f>F4/F2</f>
        <v/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selection activeCell="A1" sqref="A1"/>
    </sheetView>
  </sheetViews>
  <sheetFormatPr baseColWidth="8" defaultRowHeight="15"/>
  <cols>
    <col width="40" customWidth="1" min="1" max="1"/>
    <col width="14" customWidth="1" min="2" max="2"/>
    <col width="42" customWidth="1" min="3" max="3"/>
  </cols>
  <sheetData>
    <row r="1">
      <c r="A1" s="3" t="inlineStr">
        <is>
          <t>Bucket</t>
        </is>
      </c>
      <c r="B1" s="3" t="inlineStr">
        <is>
          <t>Amount (ZAR)</t>
        </is>
      </c>
      <c r="C1" s="3" t="inlineStr">
        <is>
          <t>Notes</t>
        </is>
      </c>
    </row>
    <row r="2">
      <c r="A2" t="inlineStr">
        <is>
          <t>Hotel/hostel build &amp; FF&amp;E</t>
        </is>
      </c>
      <c r="B2" s="5" t="n">
        <v>22000000</v>
      </c>
      <c r="C2" t="inlineStr">
        <is>
          <t>Core campus rooms + lobby + breakfast room</t>
        </is>
      </c>
    </row>
    <row r="3">
      <c r="A3" t="inlineStr">
        <is>
          <t>Aquatic centre (SwimCo)</t>
        </is>
      </c>
      <c r="B3" s="5" t="n">
        <v>12500000</v>
      </c>
      <c r="C3" t="inlineStr">
        <is>
          <t>Pool refurb + heating + hydrotherapy bays</t>
        </is>
      </c>
    </row>
    <row r="4">
      <c r="A4" t="inlineStr">
        <is>
          <t>Chefs school kitchens</t>
        </is>
      </c>
      <c r="B4" s="5" t="n">
        <v>6500000</v>
      </c>
      <c r="C4" t="inlineStr">
        <is>
          <t>Industrial kitchens + classrooms (FHA)</t>
        </is>
      </c>
    </row>
    <row r="5">
      <c r="A5" t="inlineStr">
        <is>
          <t>Rangers academy + 4×4 yard</t>
        </is>
      </c>
      <c r="B5" s="5" t="n">
        <v>5500000</v>
      </c>
      <c r="C5" t="inlineStr">
        <is>
          <t>Toyota-aligned driver training facility</t>
        </is>
      </c>
    </row>
    <row r="6">
      <c r="A6" t="inlineStr">
        <is>
          <t>Sport facilities (NXT Sportif)</t>
        </is>
      </c>
      <c r="B6" s="5" t="n">
        <v>4500000</v>
      </c>
      <c r="C6" t="inlineStr">
        <is>
          <t>Track, gym, recovery</t>
        </is>
      </c>
    </row>
    <row r="7">
      <c r="A7" t="inlineStr">
        <is>
          <t>Shared infra (IT, safety, landscaping)</t>
        </is>
      </c>
      <c r="B7" s="5" t="n">
        <v>6500000</v>
      </c>
      <c r="C7" t="inlineStr">
        <is>
          <t>Smart Campus OS foundation</t>
        </is>
      </c>
    </row>
    <row r="8">
      <c r="A8" t="inlineStr">
        <is>
          <t>Brand/launch/working capital</t>
        </is>
      </c>
      <c r="B8" s="5" t="n">
        <v>3500000</v>
      </c>
      <c r="C8" t="inlineStr">
        <is>
          <t>12-month runway</t>
        </is>
      </c>
    </row>
    <row r="9">
      <c r="A9" t="inlineStr">
        <is>
          <t>Contingency</t>
        </is>
      </c>
      <c r="B9" s="5" t="n">
        <v>4000000</v>
      </c>
      <c r="C9" t="inlineStr">
        <is>
          <t>~6%</t>
        </is>
      </c>
    </row>
    <row r="10">
      <c r="B10" s="5" t="n"/>
    </row>
    <row r="11">
      <c r="A11" s="4" t="inlineStr">
        <is>
          <t>TOTAL</t>
        </is>
      </c>
      <c r="B11" s="5">
        <f>SUM(B2:B9)</f>
        <v/>
      </c>
      <c r="C11" t="inlineStr">
        <is>
          <t>Matches Assumptions!B23 (capex_raise)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selection activeCell="A1" sqref="A1"/>
    </sheetView>
  </sheetViews>
  <sheetFormatPr baseColWidth="8" defaultRowHeight="15"/>
  <cols>
    <col width="37" customWidth="1" min="1" max="1"/>
    <col width="13" customWidth="1" min="2" max="2"/>
    <col width="21" customWidth="1" min="3" max="3"/>
  </cols>
  <sheetData>
    <row r="1">
      <c r="A1" s="3" t="inlineStr">
        <is>
          <t>Bucket</t>
        </is>
      </c>
      <c r="B1" s="3" t="inlineStr">
        <is>
          <t>Y1 (ZAR)</t>
        </is>
      </c>
      <c r="C1" s="3" t="inlineStr">
        <is>
          <t>% of total</t>
        </is>
      </c>
    </row>
    <row r="2">
      <c r="A2" t="inlineStr">
        <is>
          <t>Staff (vertical operators + shared)</t>
        </is>
      </c>
      <c r="B2" s="5" t="n">
        <v>14500000</v>
      </c>
      <c r="C2" s="6">
        <f>B2/Assumptions!B25</f>
        <v/>
      </c>
    </row>
    <row r="3">
      <c r="A3" t="inlineStr">
        <is>
          <t>Facilities (utilities, maintenance)</t>
        </is>
      </c>
      <c r="B3" s="5" t="n">
        <v>4500000</v>
      </c>
      <c r="C3" s="6">
        <f>B3/Assumptions!B25</f>
        <v/>
      </c>
    </row>
    <row r="4">
      <c r="A4" t="inlineStr">
        <is>
          <t>Food &amp; supplies (hotel + kitchens)</t>
        </is>
      </c>
      <c r="B4" s="5" t="n">
        <v>3500000</v>
      </c>
      <c r="C4" s="6">
        <f>B4/Assumptions!B25</f>
        <v/>
      </c>
    </row>
    <row r="5">
      <c r="A5" t="inlineStr">
        <is>
          <t>Marketing &amp; sales</t>
        </is>
      </c>
      <c r="B5" s="5" t="n">
        <v>2500000</v>
      </c>
      <c r="C5" s="6">
        <f>B5/Assumptions!B25</f>
        <v/>
      </c>
    </row>
    <row r="6">
      <c r="A6" t="inlineStr">
        <is>
          <t>Tech (Smart Campus OS, bookings)</t>
        </is>
      </c>
      <c r="B6" s="5" t="n">
        <v>1500000</v>
      </c>
      <c r="C6" s="6">
        <f>B6/Assumptions!B25</f>
        <v/>
      </c>
    </row>
    <row r="7">
      <c r="A7" t="inlineStr">
        <is>
          <t>Insurance, safety, compliance</t>
        </is>
      </c>
      <c r="B7" s="5" t="n">
        <v>1000000</v>
      </c>
      <c r="C7" s="6">
        <f>B7/Assumptions!B25</f>
        <v/>
      </c>
    </row>
    <row r="8">
      <c r="A8" t="inlineStr">
        <is>
          <t>G&amp;A</t>
        </is>
      </c>
      <c r="B8" s="5" t="n">
        <v>1000000</v>
      </c>
      <c r="C8" s="6">
        <f>B8/Assumptions!B25</f>
        <v/>
      </c>
    </row>
    <row r="9">
      <c r="B9" s="5" t="n"/>
      <c r="C9" s="6" t="n"/>
    </row>
    <row r="10">
      <c r="A10" t="inlineStr">
        <is>
          <t>TOTAL</t>
        </is>
      </c>
      <c r="B10" s="5">
        <f>SUM(B2:B8)</f>
        <v/>
      </c>
      <c r="C10" s="6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3" t="inlineStr">
        <is>
          <t>Year</t>
        </is>
      </c>
      <c r="B1" s="3" t="inlineStr">
        <is>
          <t>Y1</t>
        </is>
      </c>
      <c r="C1" s="3" t="inlineStr">
        <is>
          <t>Y2</t>
        </is>
      </c>
      <c r="D1" s="3" t="inlineStr">
        <is>
          <t>Y3</t>
        </is>
      </c>
      <c r="E1" s="3" t="inlineStr">
        <is>
          <t>Y4</t>
        </is>
      </c>
      <c r="F1" s="3" t="inlineStr">
        <is>
          <t>Y5</t>
        </is>
      </c>
    </row>
    <row r="2">
      <c r="A2" t="inlineStr">
        <is>
          <t>Revenue</t>
        </is>
      </c>
      <c r="B2" s="5">
        <f>Consolidated!B2</f>
        <v/>
      </c>
      <c r="C2" s="5">
        <f>Consolidated!C2</f>
        <v/>
      </c>
      <c r="D2" s="5">
        <f>Consolidated!D2</f>
        <v/>
      </c>
      <c r="E2" s="5">
        <f>Consolidated!E2</f>
        <v/>
      </c>
      <c r="F2" s="5">
        <f>Consolidated!F2</f>
        <v/>
      </c>
    </row>
    <row r="3">
      <c r="A3" t="inlineStr">
        <is>
          <t>OPEX</t>
        </is>
      </c>
      <c r="B3" s="5">
        <f>Consolidated!B3</f>
        <v/>
      </c>
      <c r="C3" s="5">
        <f>Consolidated!C3</f>
        <v/>
      </c>
      <c r="D3" s="5">
        <f>Consolidated!D3</f>
        <v/>
      </c>
      <c r="E3" s="5">
        <f>Consolidated!E3</f>
        <v/>
      </c>
      <c r="F3" s="5">
        <f>Consolidated!F3</f>
        <v/>
      </c>
    </row>
    <row r="4">
      <c r="A4" t="inlineStr">
        <is>
          <t>EBITDA</t>
        </is>
      </c>
      <c r="B4" s="5">
        <f>Consolidated!B4</f>
        <v/>
      </c>
      <c r="C4" s="5">
        <f>Consolidated!C4</f>
        <v/>
      </c>
      <c r="D4" s="5">
        <f>Consolidated!D4</f>
        <v/>
      </c>
      <c r="E4" s="5">
        <f>Consolidated!E4</f>
        <v/>
      </c>
      <c r="F4" s="5">
        <f>Consolidated!F4</f>
        <v/>
      </c>
    </row>
    <row r="5">
      <c r="A5" t="inlineStr">
        <is>
          <t>NPO flow</t>
        </is>
      </c>
      <c r="B5" s="5">
        <f>NPO_Flow!B5</f>
        <v/>
      </c>
      <c r="C5" s="5">
        <f>NPO_Flow!C5</f>
        <v/>
      </c>
      <c r="D5" s="5">
        <f>NPO_Flow!D5</f>
        <v/>
      </c>
      <c r="E5" s="5">
        <f>NPO_Flow!E5</f>
        <v/>
      </c>
      <c r="F5" s="5">
        <f>NPO_Flow!F5</f>
        <v/>
      </c>
    </row>
    <row r="6">
      <c r="A6" t="inlineStr">
        <is>
          <t>Net cash</t>
        </is>
      </c>
      <c r="B6" s="5">
        <f>B4-B5</f>
        <v/>
      </c>
      <c r="C6" s="5">
        <f>C4-C5</f>
        <v/>
      </c>
      <c r="D6" s="5">
        <f>D4-D5</f>
        <v/>
      </c>
      <c r="E6" s="5">
        <f>E4-E5</f>
        <v/>
      </c>
      <c r="F6" s="5">
        <f>F4-F5</f>
        <v/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19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>
      <c r="A1" s="3" t="inlineStr">
        <is>
          <t>Line</t>
        </is>
      </c>
      <c r="B1" s="3" t="inlineStr">
        <is>
          <t>Y1</t>
        </is>
      </c>
      <c r="C1" s="3" t="inlineStr">
        <is>
          <t>Y2</t>
        </is>
      </c>
      <c r="D1" s="3" t="inlineStr">
        <is>
          <t>Y3</t>
        </is>
      </c>
      <c r="E1" s="3" t="inlineStr">
        <is>
          <t>Y4</t>
        </is>
      </c>
      <c r="F1" s="3" t="inlineStr">
        <is>
          <t>Y5</t>
        </is>
      </c>
    </row>
    <row r="2">
      <c r="A2" t="inlineStr">
        <is>
          <t>EBITDA</t>
        </is>
      </c>
      <c r="B2" s="5">
        <f>Consolidated!B4</f>
        <v/>
      </c>
      <c r="C2" s="5">
        <f>Consolidated!C4</f>
        <v/>
      </c>
      <c r="D2" s="5">
        <f>Consolidated!D4</f>
        <v/>
      </c>
      <c r="E2" s="5">
        <f>Consolidated!E4</f>
        <v/>
      </c>
      <c r="F2" s="5">
        <f>Consolidated!F4</f>
        <v/>
      </c>
    </row>
    <row r="3">
      <c r="A3" t="inlineStr">
        <is>
          <t>Reserve threshold</t>
        </is>
      </c>
      <c r="B3" s="5">
        <f>Assumptions!B21</f>
        <v/>
      </c>
      <c r="C3" s="5">
        <f>Assumptions!B21</f>
        <v/>
      </c>
      <c r="D3" s="5">
        <f>Assumptions!B21</f>
        <v/>
      </c>
      <c r="E3" s="5">
        <f>Assumptions!B21</f>
        <v/>
      </c>
      <c r="F3" s="5">
        <f>Assumptions!B21</f>
        <v/>
      </c>
    </row>
    <row r="4">
      <c r="A4" t="inlineStr">
        <is>
          <t>Above threshold</t>
        </is>
      </c>
      <c r="B4" s="5">
        <f>MAX(0,B2-B3)</f>
        <v/>
      </c>
      <c r="C4" s="5">
        <f>MAX(0,C2-C3)</f>
        <v/>
      </c>
      <c r="D4" s="5">
        <f>MAX(0,D2-D3)</f>
        <v/>
      </c>
      <c r="E4" s="5">
        <f>MAX(0,E2-E3)</f>
        <v/>
      </c>
      <c r="F4" s="5">
        <f>MAX(0,F2-F3)</f>
        <v/>
      </c>
    </row>
    <row r="5">
      <c r="A5" t="inlineStr">
        <is>
          <t>NPO share %</t>
        </is>
      </c>
      <c r="B5" s="6">
        <f>Assumptions!B22</f>
        <v/>
      </c>
      <c r="C5" s="6">
        <f>Assumptions!B22</f>
        <v/>
      </c>
      <c r="D5" s="6">
        <f>Assumptions!B22</f>
        <v/>
      </c>
      <c r="E5" s="6">
        <f>Assumptions!B22</f>
        <v/>
      </c>
      <c r="F5" s="6">
        <f>Assumptions!B22</f>
        <v/>
      </c>
    </row>
    <row r="6">
      <c r="A6" t="inlineStr">
        <is>
          <t>NPO flow</t>
        </is>
      </c>
      <c r="B6" s="5">
        <f>B4*B5</f>
        <v/>
      </c>
      <c r="C6" s="5">
        <f>C4*C5</f>
        <v/>
      </c>
      <c r="D6" s="5">
        <f>D4*D5</f>
        <v/>
      </c>
      <c r="E6" s="5">
        <f>E4*E5</f>
        <v/>
      </c>
      <c r="F6" s="5">
        <f>F4*F5</f>
        <v/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16" customWidth="1" min="1" max="1"/>
    <col width="23" customWidth="1" min="2" max="2"/>
    <col width="42" customWidth="1" min="3" max="3"/>
    <col width="42" customWidth="1" min="4" max="4"/>
    <col width="42" customWidth="1" min="5" max="5"/>
    <col width="23" customWidth="1" min="6" max="6"/>
  </cols>
  <sheetData>
    <row r="1">
      <c r="A1" s="3" t="inlineStr">
        <is>
          <t>Year</t>
        </is>
      </c>
      <c r="B1" s="3" t="inlineStr">
        <is>
          <t>Y1</t>
        </is>
      </c>
      <c r="C1" s="3" t="inlineStr">
        <is>
          <t>Y2</t>
        </is>
      </c>
      <c r="D1" s="3" t="inlineStr">
        <is>
          <t>Y3</t>
        </is>
      </c>
      <c r="E1" s="3" t="inlineStr">
        <is>
          <t>Y4</t>
        </is>
      </c>
      <c r="F1" s="3" t="inlineStr">
        <is>
          <t>Y5</t>
        </is>
      </c>
    </row>
    <row r="2">
      <c r="A2" t="inlineStr">
        <is>
          <t>Learners</t>
        </is>
      </c>
      <c r="B2" s="5">
        <f>Assumptions!B18</f>
        <v/>
      </c>
      <c r="C2" s="5">
        <f>Assumptions!B18+(Assumptions!B19-Assumptions!B18)/4*1</f>
        <v/>
      </c>
      <c r="D2" s="5">
        <f>Assumptions!B18+(Assumptions!B19-Assumptions!B18)/4*2</f>
        <v/>
      </c>
      <c r="E2" s="5">
        <f>Assumptions!B18+(Assumptions!B19-Assumptions!B18)/4*3</f>
        <v/>
      </c>
      <c r="F2" s="5">
        <f>Assumptions!B19</f>
        <v/>
      </c>
    </row>
    <row r="3">
      <c r="A3" t="inlineStr">
        <is>
          <t>Cost / learner</t>
        </is>
      </c>
      <c r="B3" s="5">
        <f>Assumptions!B20</f>
        <v/>
      </c>
      <c r="C3" s="5">
        <f>Assumptions!B20</f>
        <v/>
      </c>
      <c r="D3" s="5">
        <f>Assumptions!B20</f>
        <v/>
      </c>
      <c r="E3" s="5">
        <f>Assumptions!B20</f>
        <v/>
      </c>
      <c r="F3" s="5">
        <f>Assumptions!B20</f>
        <v/>
      </c>
    </row>
    <row r="4">
      <c r="A4" t="inlineStr">
        <is>
          <t>Total cost</t>
        </is>
      </c>
      <c r="B4" s="5">
        <f>B2*B3</f>
        <v/>
      </c>
      <c r="C4" s="5">
        <f>C2*C3</f>
        <v/>
      </c>
      <c r="D4" s="5">
        <f>D2*D3</f>
        <v/>
      </c>
      <c r="E4" s="5">
        <f>E2*E3</f>
        <v/>
      </c>
      <c r="F4" s="5">
        <f>F2*F3</f>
        <v/>
      </c>
    </row>
    <row r="5">
      <c r="A5" t="inlineStr">
        <is>
          <t>Funded by NPO</t>
        </is>
      </c>
      <c r="B5" s="5">
        <f>MIN(B4, NPO_Flow!B5)</f>
        <v/>
      </c>
      <c r="C5" s="5">
        <f>MIN(C4, NPO_Flow!C5)</f>
        <v/>
      </c>
      <c r="D5" s="5">
        <f>MIN(D4, NPO_Flow!D5)</f>
        <v/>
      </c>
      <c r="E5" s="5">
        <f>MIN(E4, NPO_Flow!E5)</f>
        <v/>
      </c>
      <c r="F5" s="5">
        <f>MIN(F4, NPO_Flow!F5)</f>
        <v/>
      </c>
    </row>
    <row r="6">
      <c r="A6" t="inlineStr">
        <is>
          <t>Gap → grants</t>
        </is>
      </c>
      <c r="B6" s="5">
        <f>B4-B5</f>
        <v/>
      </c>
      <c r="C6" s="5">
        <f>C4-C5</f>
        <v/>
      </c>
      <c r="D6" s="5">
        <f>D4-D5</f>
        <v/>
      </c>
      <c r="E6" s="5">
        <f>E4-E5</f>
        <v/>
      </c>
      <c r="F6" s="5">
        <f>F4-F5</f>
        <v/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10"/>
  <sheetViews>
    <sheetView workbookViewId="0">
      <selection activeCell="A1" sqref="A1"/>
    </sheetView>
  </sheetViews>
  <sheetFormatPr baseColWidth="8" defaultRowHeight="15"/>
  <cols>
    <col width="33" customWidth="1" min="1" max="1"/>
    <col width="31" customWidth="1" min="2" max="2"/>
    <col width="31" customWidth="1" min="3" max="3"/>
    <col width="42" customWidth="1" min="4" max="4"/>
  </cols>
  <sheetData>
    <row r="1">
      <c r="A1" s="3" t="inlineStr">
        <is>
          <t>Partner</t>
        </is>
      </c>
      <c r="B1" s="3" t="inlineStr">
        <is>
          <t>Role</t>
        </is>
      </c>
      <c r="C1" s="3" t="inlineStr">
        <is>
          <t>Status</t>
        </is>
      </c>
      <c r="D1" s="3" t="inlineStr">
        <is>
          <t>Notes</t>
        </is>
      </c>
    </row>
    <row r="2">
      <c r="A2" t="inlineStr">
        <is>
          <t>Franschhoek Hospitality Academy</t>
        </is>
      </c>
      <c r="B2" t="inlineStr">
        <is>
          <t>NXT Chefs operator (anchor)</t>
        </is>
      </c>
      <c r="C2" t="inlineStr">
        <is>
          <t>Signed LOI</t>
        </is>
      </c>
      <c r="D2" t="inlineStr">
        <is>
          <t>Jeremy Davids · 587 trained · 96% employment</t>
        </is>
      </c>
    </row>
    <row r="3">
      <c r="A3" t="inlineStr">
        <is>
          <t>Will of Africa</t>
        </is>
      </c>
      <c r="B3" t="inlineStr">
        <is>
          <t>NXT Rangers operator (anchor)</t>
        </is>
      </c>
      <c r="C3" t="inlineStr">
        <is>
          <t>Signed LOI</t>
        </is>
      </c>
      <c r="D3" t="inlineStr">
        <is>
          <t>Will Jansen · 25,000+ trained</t>
        </is>
      </c>
    </row>
    <row r="4">
      <c r="A4" t="inlineStr">
        <is>
          <t>SwimCo</t>
        </is>
      </c>
      <c r="B4" t="inlineStr">
        <is>
          <t>Aquatic operator</t>
        </is>
      </c>
      <c r="C4" t="inlineStr">
        <is>
          <t>In dialogue</t>
        </is>
      </c>
      <c r="D4" t="inlineStr">
        <is>
          <t>Pool, hydrotherapy, masters</t>
        </is>
      </c>
    </row>
    <row r="5">
      <c r="A5" t="inlineStr">
        <is>
          <t>Heron Africa</t>
        </is>
      </c>
      <c r="B5" t="inlineStr">
        <is>
          <t>Hospitality partner &amp; sponsor</t>
        </is>
      </c>
      <c r="C5" t="inlineStr">
        <is>
          <t>Sponsor onboard</t>
        </is>
      </c>
      <c r="D5" t="inlineStr">
        <is>
          <t>“The next experience.” Anchors Distributed Hospitality Network</t>
        </is>
      </c>
    </row>
    <row r="6">
      <c r="A6" t="inlineStr">
        <is>
          <t>WeLoveParks.org</t>
        </is>
      </c>
      <c r="B6" t="inlineStr">
        <is>
          <t>Conservation network partner</t>
        </is>
      </c>
      <c r="C6" t="inlineStr">
        <is>
          <t>Onboarding</t>
        </is>
      </c>
      <c r="D6" t="inlineStr">
        <is>
          <t>National parks community — pipeline for Rangers grads</t>
        </is>
      </c>
    </row>
    <row r="7">
      <c r="A7" t="inlineStr">
        <is>
          <t>Toyota South Africa</t>
        </is>
      </c>
      <c r="B7" t="inlineStr">
        <is>
          <t>Corporate partner</t>
        </is>
      </c>
      <c r="C7" t="inlineStr">
        <is>
          <t>Existing (via Will of Africa)</t>
        </is>
      </c>
      <c r="D7" t="inlineStr">
        <is>
          <t>4×4 driver training extension</t>
        </is>
      </c>
    </row>
    <row r="8">
      <c r="A8" t="inlineStr">
        <is>
          <t>The Rescue Company</t>
        </is>
      </c>
      <c r="B8" t="inlineStr">
        <is>
          <t>Founding partner</t>
        </is>
      </c>
      <c r="C8" t="inlineStr">
        <is>
          <t>Existing (Wegro.africa)</t>
        </is>
      </c>
      <c r="D8" t="inlineStr">
        <is>
          <t>Safety + emergency response</t>
        </is>
      </c>
    </row>
    <row r="9">
      <c r="A9" t="inlineStr">
        <is>
          <t>CapeNature / SANParks / FGASA</t>
        </is>
      </c>
      <c r="B9" t="inlineStr">
        <is>
          <t>Curriculum + accreditation</t>
        </is>
      </c>
      <c r="C9" t="inlineStr">
        <is>
          <t>Aligned</t>
        </is>
      </c>
      <c r="D9" t="inlineStr">
        <is>
          <t>Rangers vertical accreditation</t>
        </is>
      </c>
    </row>
    <row r="10">
      <c r="A10" t="inlineStr">
        <is>
          <t>CATHSSETA / DTIC / Wesgro</t>
        </is>
      </c>
      <c r="B10" t="inlineStr">
        <is>
          <t>Funding pools</t>
        </is>
      </c>
      <c r="C10" t="inlineStr">
        <is>
          <t>Mapping</t>
        </is>
      </c>
      <c r="D10" t="inlineStr">
        <is>
          <t>Tourism + ranger training grants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2026-04-29T19:42:13Z</dcterms:created>
  <dcterms:modified xmlns:dcterms="http://purl.org/dc/terms/" xmlns:xsi="http://www.w3.org/2001/XMLSchema-instance" xsi:type="dcterms:W3CDTF">2026-04-29T19:42:13Z</dcterms:modified>
</cp:coreProperties>
</file>